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60" windowHeight="6555" activeTab="0"/>
  </bookViews>
  <sheets>
    <sheet name="培训价格计算器 3" sheetId="1" r:id="rId1"/>
  </sheets>
  <definedNames>
    <definedName name="_xlnm.Print_Area" localSheetId="0">'培训价格计算器 3'!$A$1:$S$24</definedName>
    <definedName name="培训价格计算器" localSheetId="0">'培训价格计算器 3'!$B$3:$R$22</definedName>
    <definedName name="培训价格计算器">#REF!</definedName>
  </definedNames>
  <calcPr fullCalcOnLoad="1"/>
</workbook>
</file>

<file path=xl/sharedStrings.xml><?xml version="1.0" encoding="utf-8"?>
<sst xmlns="http://schemas.openxmlformats.org/spreadsheetml/2006/main" count="42" uniqueCount="33">
  <si>
    <t>内训培训网首页</t>
  </si>
  <si>
    <t>返回内训培训网－企业内训价格</t>
  </si>
  <si>
    <t>小计</t>
  </si>
  <si>
    <t>培训讲师费</t>
  </si>
  <si>
    <t>（元/天）</t>
  </si>
  <si>
    <t>请在右侧输入预付款比例（格式：100）</t>
  </si>
  <si>
    <t>原则1：</t>
  </si>
  <si>
    <t>一次合作多天的，第二天减</t>
  </si>
  <si>
    <t>第三天开始减</t>
  </si>
  <si>
    <t>原则2：</t>
  </si>
  <si>
    <t>原则3：</t>
  </si>
  <si>
    <r>
      <t>不足（超过）20人，每人</t>
    </r>
    <r>
      <rPr>
        <sz val="12"/>
        <rFont val="宋体"/>
        <family val="0"/>
      </rPr>
      <t>减（加）</t>
    </r>
  </si>
  <si>
    <t>原则4：</t>
  </si>
  <si>
    <t>人数调整</t>
  </si>
  <si>
    <t>天数调整</t>
  </si>
  <si>
    <t>老客户调整</t>
  </si>
  <si>
    <t>调整额</t>
  </si>
  <si>
    <t>调整后</t>
  </si>
  <si>
    <t>输入错误：如系首次合作请在C8填入1</t>
  </si>
  <si>
    <t>预付款天数最多不能超过200天</t>
  </si>
  <si>
    <t>好了</t>
  </si>
  <si>
    <t>老客户，第二次合作减</t>
  </si>
  <si>
    <r>
      <t>右侧</t>
    </r>
    <r>
      <rPr>
        <sz val="12"/>
        <rFont val="宋体"/>
        <family val="0"/>
      </rPr>
      <t>输入</t>
    </r>
    <r>
      <rPr>
        <sz val="12"/>
        <rFont val="宋体"/>
        <family val="0"/>
      </rPr>
      <t>预计付款日期（格式：2006</t>
    </r>
    <r>
      <rPr>
        <sz val="12"/>
        <rFont val="宋体"/>
        <family val="0"/>
      </rPr>
      <t>-6-6</t>
    </r>
    <r>
      <rPr>
        <sz val="12"/>
        <rFont val="宋体"/>
        <family val="0"/>
      </rPr>
      <t>）</t>
    </r>
  </si>
  <si>
    <t>请在右侧输入参加培训人数</t>
  </si>
  <si>
    <t>请在右侧填写这是第几次合作（格式：2）</t>
  </si>
  <si>
    <r>
      <t>请在右侧输入培训日期（格式：2008</t>
    </r>
    <r>
      <rPr>
        <sz val="12"/>
        <rFont val="宋体"/>
        <family val="0"/>
      </rPr>
      <t>-8-8</t>
    </r>
    <r>
      <rPr>
        <sz val="12"/>
        <rFont val="宋体"/>
        <family val="0"/>
      </rPr>
      <t>）</t>
    </r>
  </si>
  <si>
    <t>培训价格计算器 3 －可计算预付款优惠的培训讲师费计算器</t>
  </si>
  <si>
    <t>天数</t>
  </si>
  <si>
    <t>预约调整</t>
  </si>
  <si>
    <t>请在右侧输入预约日期</t>
  </si>
  <si>
    <t>预付款调整</t>
  </si>
  <si>
    <t>老客户预约、提前（延迟）付款,每天减（加）</t>
  </si>
  <si>
    <t>第三次减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</si>
</sst>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_ * #,##0.000_ ;_ * \-#,##0.000_ ;_ * &quot;-&quot;???_ ;_ @_ "/>
    <numFmt numFmtId="179" formatCode="0.00_ "/>
    <numFmt numFmtId="180" formatCode="_ * #,##0.0_ ;_ * \-#,##0.0_ ;_ * &quot;-&quot;?_ ;_ @_ "/>
    <numFmt numFmtId="181" formatCode="yyyy&quot;年&quot;m&quot;月&quot;d&quot;日&quot;;@"/>
    <numFmt numFmtId="182" formatCode="0.00_);[Red]\(0.00\)"/>
    <numFmt numFmtId="183" formatCode="0.0_);[Red]\(0.0\)"/>
    <numFmt numFmtId="184" formatCode="0_);[Red]\(0\)"/>
    <numFmt numFmtId="185" formatCode="_ * #,##0_ ;_ * \-#,##0_ ;_ * &quot;-&quot;?_ ;_ @_ "/>
    <numFmt numFmtId="186" formatCode="mmm/yyyy"/>
    <numFmt numFmtId="187" formatCode="_ * #,##0.000_ ;_ * \-#,##0.000_ ;_ * &quot;-&quot;??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_ "/>
    <numFmt numFmtId="194" formatCode="[$-F800]dddd\,\ mmmm\ dd\,\ yyyy"/>
    <numFmt numFmtId="195" formatCode="0.0%"/>
    <numFmt numFmtId="196" formatCode="0;_"/>
    <numFmt numFmtId="197" formatCode="0;_䀀"/>
    <numFmt numFmtId="198" formatCode="0.000%"/>
    <numFmt numFmtId="199" formatCode="0.0000%"/>
    <numFmt numFmtId="200" formatCode="0.00000%"/>
    <numFmt numFmtId="201" formatCode="0.000000%"/>
    <numFmt numFmtId="202" formatCode="#,##0_ "/>
    <numFmt numFmtId="203" formatCode="0.0000_ "/>
    <numFmt numFmtId="204" formatCode="0.000_ "/>
    <numFmt numFmtId="205" formatCode="#,##0_);[Red]\(#,##0\)"/>
  </numFmts>
  <fonts count="1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46"/>
      <name val="宋体"/>
      <family val="0"/>
    </font>
    <font>
      <b/>
      <sz val="12"/>
      <color indexed="46"/>
      <name val="宋体"/>
      <family val="0"/>
    </font>
    <font>
      <b/>
      <sz val="12"/>
      <color indexed="20"/>
      <name val="宋体"/>
      <family val="0"/>
    </font>
    <font>
      <i/>
      <sz val="12"/>
      <name val="宋体"/>
      <family val="0"/>
    </font>
    <font>
      <b/>
      <sz val="12"/>
      <color indexed="4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color indexed="20"/>
      <name val="宋体"/>
      <family val="0"/>
    </font>
    <font>
      <sz val="12"/>
      <color indexed="48"/>
      <name val="宋体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16" applyAlignment="1" applyProtection="1">
      <alignment horizontal="center" vertical="center"/>
      <protection/>
    </xf>
    <xf numFmtId="177" fontId="0" fillId="0" borderId="0" xfId="20" applyNumberFormat="1" applyAlignment="1" applyProtection="1">
      <alignment horizontal="center" vertical="center"/>
      <protection/>
    </xf>
    <xf numFmtId="177" fontId="6" fillId="0" borderId="0" xfId="20" applyNumberFormat="1" applyFont="1" applyAlignment="1" applyProtection="1">
      <alignment horizontal="center" vertical="center"/>
      <protection/>
    </xf>
    <xf numFmtId="0" fontId="6" fillId="0" borderId="0" xfId="16" applyFont="1" applyAlignment="1" applyProtection="1">
      <alignment horizontal="center" vertical="center"/>
      <protection/>
    </xf>
    <xf numFmtId="181" fontId="6" fillId="0" borderId="0" xfId="16" applyNumberFormat="1" applyFont="1" applyAlignment="1" applyProtection="1">
      <alignment horizontal="center" vertical="center"/>
      <protection/>
    </xf>
    <xf numFmtId="0" fontId="0" fillId="0" borderId="0" xfId="16" applyFont="1" applyBorder="1" applyAlignment="1" applyProtection="1">
      <alignment horizontal="left" vertical="center"/>
      <protection/>
    </xf>
    <xf numFmtId="0" fontId="0" fillId="0" borderId="1" xfId="16" applyBorder="1" applyAlignment="1" applyProtection="1">
      <alignment horizontal="center" vertical="center"/>
      <protection/>
    </xf>
    <xf numFmtId="0" fontId="7" fillId="0" borderId="1" xfId="16" applyFont="1" applyBorder="1" applyAlignment="1" applyProtection="1">
      <alignment horizontal="center" vertical="center"/>
      <protection/>
    </xf>
    <xf numFmtId="0" fontId="6" fillId="0" borderId="1" xfId="16" applyFont="1" applyBorder="1" applyAlignment="1" applyProtection="1">
      <alignment horizontal="center" vertical="center"/>
      <protection/>
    </xf>
    <xf numFmtId="181" fontId="6" fillId="0" borderId="1" xfId="16" applyNumberFormat="1" applyFont="1" applyBorder="1" applyAlignment="1" applyProtection="1">
      <alignment horizontal="center" vertical="center"/>
      <protection/>
    </xf>
    <xf numFmtId="0" fontId="0" fillId="0" borderId="2" xfId="16" applyBorder="1" applyAlignment="1" applyProtection="1">
      <alignment horizontal="center" vertical="center"/>
      <protection/>
    </xf>
    <xf numFmtId="0" fontId="2" fillId="0" borderId="0" xfId="17" applyBorder="1" applyAlignment="1" applyProtection="1">
      <alignment horizontal="center" vertical="center"/>
      <protection/>
    </xf>
    <xf numFmtId="0" fontId="0" fillId="0" borderId="3" xfId="16" applyFont="1" applyBorder="1" applyAlignment="1" applyProtection="1">
      <alignment horizontal="center" vertical="center"/>
      <protection/>
    </xf>
    <xf numFmtId="9" fontId="0" fillId="0" borderId="3" xfId="16" applyNumberFormat="1" applyFont="1" applyBorder="1" applyAlignment="1" applyProtection="1">
      <alignment horizontal="center" vertical="center"/>
      <protection/>
    </xf>
    <xf numFmtId="0" fontId="0" fillId="0" borderId="3" xfId="16" applyFont="1" applyBorder="1" applyAlignment="1" applyProtection="1">
      <alignment horizontal="left" vertical="center"/>
      <protection/>
    </xf>
    <xf numFmtId="0" fontId="0" fillId="0" borderId="3" xfId="16" applyBorder="1" applyAlignment="1" applyProtection="1">
      <alignment horizontal="center" vertical="center"/>
      <protection/>
    </xf>
    <xf numFmtId="177" fontId="0" fillId="0" borderId="4" xfId="20" applyNumberFormat="1" applyFont="1" applyBorder="1" applyAlignment="1" applyProtection="1">
      <alignment horizontal="center" vertical="center"/>
      <protection/>
    </xf>
    <xf numFmtId="177" fontId="0" fillId="0" borderId="5" xfId="20" applyNumberFormat="1" applyFont="1" applyFill="1" applyBorder="1" applyAlignment="1" applyProtection="1">
      <alignment horizontal="center" vertical="center"/>
      <protection/>
    </xf>
    <xf numFmtId="0" fontId="0" fillId="0" borderId="0" xfId="16" applyBorder="1" applyAlignment="1" applyProtection="1">
      <alignment horizontal="center" vertical="center"/>
      <protection/>
    </xf>
    <xf numFmtId="0" fontId="0" fillId="0" borderId="6" xfId="16" applyBorder="1" applyAlignment="1" applyProtection="1">
      <alignment horizontal="center" vertical="center"/>
      <protection/>
    </xf>
    <xf numFmtId="0" fontId="2" fillId="0" borderId="0" xfId="17" applyFill="1" applyBorder="1" applyAlignment="1" applyProtection="1">
      <alignment horizontal="center" vertical="center"/>
      <protection/>
    </xf>
    <xf numFmtId="177" fontId="2" fillId="0" borderId="0" xfId="17" applyNumberFormat="1" applyAlignment="1" applyProtection="1">
      <alignment horizontal="center" vertical="center"/>
      <protection/>
    </xf>
    <xf numFmtId="0" fontId="0" fillId="0" borderId="0" xfId="16" applyFill="1" applyAlignment="1" applyProtection="1">
      <alignment horizontal="center" vertical="center"/>
      <protection/>
    </xf>
    <xf numFmtId="177" fontId="0" fillId="0" borderId="0" xfId="20" applyNumberFormat="1" applyFont="1" applyAlignment="1" applyProtection="1">
      <alignment horizontal="center" vertical="center"/>
      <protection/>
    </xf>
    <xf numFmtId="0" fontId="5" fillId="0" borderId="0" xfId="16" applyFont="1" applyAlignment="1" applyProtection="1">
      <alignment horizontal="center" vertical="center"/>
      <protection/>
    </xf>
    <xf numFmtId="177" fontId="0" fillId="0" borderId="6" xfId="20" applyNumberFormat="1" applyBorder="1" applyAlignment="1" applyProtection="1">
      <alignment horizontal="center" vertical="center"/>
      <protection/>
    </xf>
    <xf numFmtId="177" fontId="2" fillId="0" borderId="7" xfId="17" applyNumberFormat="1" applyFont="1" applyBorder="1" applyAlignment="1" applyProtection="1">
      <alignment horizontal="center" vertical="center"/>
      <protection/>
    </xf>
    <xf numFmtId="9" fontId="0" fillId="0" borderId="8" xfId="16" applyNumberFormat="1" applyFont="1" applyBorder="1" applyAlignment="1" applyProtection="1">
      <alignment horizontal="center" vertical="center"/>
      <protection/>
    </xf>
    <xf numFmtId="0" fontId="4" fillId="0" borderId="9" xfId="16" applyFont="1" applyBorder="1" applyAlignment="1" applyProtection="1">
      <alignment horizontal="center" vertical="center"/>
      <protection/>
    </xf>
    <xf numFmtId="0" fontId="0" fillId="0" borderId="10" xfId="16" applyBorder="1" applyAlignment="1" applyProtection="1">
      <alignment horizontal="center" vertical="center"/>
      <protection/>
    </xf>
    <xf numFmtId="177" fontId="0" fillId="0" borderId="11" xfId="20" applyNumberFormat="1" applyBorder="1" applyAlignment="1" applyProtection="1">
      <alignment horizontal="center" vertical="center"/>
      <protection/>
    </xf>
    <xf numFmtId="0" fontId="0" fillId="0" borderId="12" xfId="16" applyBorder="1" applyAlignment="1" applyProtection="1">
      <alignment horizontal="center" vertical="center"/>
      <protection/>
    </xf>
    <xf numFmtId="177" fontId="0" fillId="0" borderId="13" xfId="20" applyNumberFormat="1" applyBorder="1" applyAlignment="1" applyProtection="1">
      <alignment horizontal="center" vertical="center"/>
      <protection/>
    </xf>
    <xf numFmtId="9" fontId="0" fillId="0" borderId="14" xfId="16" applyNumberFormat="1" applyFont="1" applyBorder="1" applyAlignment="1" applyProtection="1">
      <alignment horizontal="center" vertical="center"/>
      <protection/>
    </xf>
    <xf numFmtId="193" fontId="0" fillId="0" borderId="15" xfId="16" applyNumberFormat="1" applyFont="1" applyBorder="1" applyAlignment="1" applyProtection="1">
      <alignment horizontal="center" vertical="center"/>
      <protection locked="0"/>
    </xf>
    <xf numFmtId="0" fontId="0" fillId="0" borderId="16" xfId="16" applyBorder="1" applyAlignment="1" applyProtection="1">
      <alignment horizontal="center" vertical="center"/>
      <protection/>
    </xf>
    <xf numFmtId="177" fontId="0" fillId="0" borderId="3" xfId="20" applyNumberFormat="1" applyBorder="1" applyAlignment="1" applyProtection="1">
      <alignment horizontal="center" vertical="center"/>
      <protection/>
    </xf>
    <xf numFmtId="9" fontId="0" fillId="0" borderId="0" xfId="16" applyNumberFormat="1" applyFont="1" applyBorder="1" applyAlignment="1" applyProtection="1">
      <alignment horizontal="center" vertical="center"/>
      <protection/>
    </xf>
    <xf numFmtId="202" fontId="8" fillId="0" borderId="17" xfId="20" applyNumberFormat="1" applyFont="1" applyBorder="1" applyAlignment="1" applyProtection="1">
      <alignment vertical="center"/>
      <protection/>
    </xf>
    <xf numFmtId="181" fontId="0" fillId="0" borderId="4" xfId="16" applyNumberFormat="1" applyFont="1" applyBorder="1" applyAlignment="1" applyProtection="1">
      <alignment horizontal="center" vertical="center" wrapText="1"/>
      <protection/>
    </xf>
    <xf numFmtId="184" fontId="0" fillId="0" borderId="18" xfId="20" applyNumberFormat="1" applyFont="1" applyFill="1" applyBorder="1" applyAlignment="1" applyProtection="1">
      <alignment horizontal="center" vertical="center"/>
      <protection locked="0"/>
    </xf>
    <xf numFmtId="181" fontId="0" fillId="0" borderId="8" xfId="16" applyNumberFormat="1" applyBorder="1" applyAlignment="1" applyProtection="1">
      <alignment horizontal="center" vertical="center" wrapText="1"/>
      <protection locked="0"/>
    </xf>
    <xf numFmtId="0" fontId="11" fillId="0" borderId="0" xfId="16" applyFont="1" applyBorder="1" applyAlignment="1" applyProtection="1">
      <alignment horizontal="left" vertical="center"/>
      <protection/>
    </xf>
    <xf numFmtId="182" fontId="0" fillId="0" borderId="0" xfId="16" applyNumberFormat="1" applyAlignment="1" applyProtection="1">
      <alignment horizontal="center" vertical="center"/>
      <protection/>
    </xf>
    <xf numFmtId="0" fontId="0" fillId="0" borderId="11" xfId="16" applyFont="1" applyBorder="1" applyAlignment="1" applyProtection="1">
      <alignment horizontal="center" vertical="center"/>
      <protection/>
    </xf>
    <xf numFmtId="0" fontId="0" fillId="0" borderId="13" xfId="16" applyFont="1" applyBorder="1" applyAlignment="1" applyProtection="1">
      <alignment horizontal="center" vertical="center"/>
      <protection/>
    </xf>
    <xf numFmtId="202" fontId="0" fillId="0" borderId="4" xfId="20" applyNumberFormat="1" applyBorder="1" applyAlignment="1" applyProtection="1">
      <alignment horizontal="center" vertical="center" wrapText="1"/>
      <protection/>
    </xf>
    <xf numFmtId="202" fontId="0" fillId="0" borderId="4" xfId="20" applyNumberFormat="1" applyFont="1" applyBorder="1" applyAlignment="1" applyProtection="1">
      <alignment horizontal="center" vertical="center" wrapText="1"/>
      <protection/>
    </xf>
    <xf numFmtId="202" fontId="0" fillId="0" borderId="4" xfId="20" applyNumberFormat="1" applyFont="1" applyFill="1" applyBorder="1" applyAlignment="1" applyProtection="1">
      <alignment horizontal="center" vertical="center"/>
      <protection/>
    </xf>
    <xf numFmtId="202" fontId="0" fillId="0" borderId="4" xfId="20" applyNumberFormat="1" applyBorder="1" applyAlignment="1" applyProtection="1">
      <alignment horizontal="center" vertical="center"/>
      <protection/>
    </xf>
    <xf numFmtId="202" fontId="0" fillId="0" borderId="19" xfId="20" applyNumberFormat="1" applyBorder="1" applyAlignment="1" applyProtection="1">
      <alignment horizontal="center" vertical="center" wrapText="1"/>
      <protection/>
    </xf>
    <xf numFmtId="202" fontId="0" fillId="0" borderId="20" xfId="20" applyNumberFormat="1" applyFont="1" applyBorder="1" applyAlignment="1" applyProtection="1">
      <alignment horizontal="center" vertical="center" wrapText="1"/>
      <protection/>
    </xf>
    <xf numFmtId="202" fontId="9" fillId="0" borderId="21" xfId="20" applyNumberFormat="1" applyFont="1" applyFill="1" applyBorder="1" applyAlignment="1" applyProtection="1">
      <alignment horizontal="center" vertical="center"/>
      <protection/>
    </xf>
    <xf numFmtId="202" fontId="9" fillId="0" borderId="22" xfId="20" applyNumberFormat="1" applyFont="1" applyFill="1" applyBorder="1" applyAlignment="1" applyProtection="1">
      <alignment horizontal="center" vertical="center"/>
      <protection/>
    </xf>
    <xf numFmtId="177" fontId="0" fillId="0" borderId="5" xfId="20" applyNumberFormat="1" applyFont="1" applyBorder="1" applyAlignment="1" applyProtection="1">
      <alignment horizontal="center" vertical="center"/>
      <protection/>
    </xf>
    <xf numFmtId="195" fontId="0" fillId="0" borderId="3" xfId="16" applyNumberFormat="1" applyFont="1" applyBorder="1" applyAlignment="1" applyProtection="1">
      <alignment horizontal="center" vertical="center"/>
      <protection/>
    </xf>
    <xf numFmtId="0" fontId="0" fillId="0" borderId="6" xfId="16" applyBorder="1" applyAlignment="1" applyProtection="1">
      <alignment vertical="center"/>
      <protection/>
    </xf>
    <xf numFmtId="202" fontId="8" fillId="0" borderId="6" xfId="20" applyNumberFormat="1" applyFont="1" applyBorder="1" applyAlignment="1" applyProtection="1">
      <alignment vertical="center"/>
      <protection/>
    </xf>
    <xf numFmtId="184" fontId="9" fillId="0" borderId="23" xfId="20" applyNumberFormat="1" applyFont="1" applyFill="1" applyBorder="1" applyAlignment="1" applyProtection="1">
      <alignment horizontal="center" vertical="center"/>
      <protection/>
    </xf>
    <xf numFmtId="0" fontId="14" fillId="0" borderId="6" xfId="16" applyFont="1" applyBorder="1" applyAlignment="1" applyProtection="1">
      <alignment horizontal="center" vertical="center"/>
      <protection/>
    </xf>
    <xf numFmtId="177" fontId="14" fillId="0" borderId="6" xfId="20" applyNumberFormat="1" applyFont="1" applyFill="1" applyBorder="1" applyAlignment="1" applyProtection="1">
      <alignment horizontal="left" vertical="center"/>
      <protection/>
    </xf>
    <xf numFmtId="202" fontId="13" fillId="0" borderId="6" xfId="20" applyNumberFormat="1" applyFont="1" applyBorder="1" applyAlignment="1" applyProtection="1">
      <alignment vertical="center"/>
      <protection/>
    </xf>
    <xf numFmtId="0" fontId="13" fillId="0" borderId="6" xfId="16" applyFont="1" applyBorder="1" applyAlignment="1" applyProtection="1">
      <alignment horizontal="center" vertical="center"/>
      <protection/>
    </xf>
    <xf numFmtId="9" fontId="0" fillId="0" borderId="15" xfId="16" applyNumberFormat="1" applyFont="1" applyBorder="1" applyAlignment="1" applyProtection="1">
      <alignment horizontal="center" vertical="center"/>
      <protection locked="0"/>
    </xf>
    <xf numFmtId="0" fontId="12" fillId="0" borderId="0" xfId="16" applyFont="1" applyAlignment="1" applyProtection="1">
      <alignment horizontal="right" vertical="center"/>
      <protection/>
    </xf>
    <xf numFmtId="181" fontId="12" fillId="0" borderId="0" xfId="16" applyNumberFormat="1" applyFont="1" applyAlignment="1" applyProtection="1">
      <alignment horizontal="center" vertical="center"/>
      <protection locked="0"/>
    </xf>
    <xf numFmtId="14" fontId="0" fillId="0" borderId="0" xfId="16" applyNumberFormat="1" applyAlignment="1" applyProtection="1">
      <alignment horizontal="center" vertical="center"/>
      <protection/>
    </xf>
    <xf numFmtId="0" fontId="4" fillId="0" borderId="24" xfId="16" applyFont="1" applyBorder="1" applyAlignment="1" applyProtection="1">
      <alignment vertical="center"/>
      <protection/>
    </xf>
    <xf numFmtId="0" fontId="0" fillId="0" borderId="24" xfId="16" applyFont="1" applyBorder="1" applyAlignment="1" applyProtection="1">
      <alignment vertical="center"/>
      <protection/>
    </xf>
    <xf numFmtId="181" fontId="0" fillId="0" borderId="25" xfId="16" applyNumberFormat="1" applyFont="1" applyBorder="1" applyAlignment="1" applyProtection="1">
      <alignment horizontal="center" vertical="center" wrapText="1"/>
      <protection locked="0"/>
    </xf>
    <xf numFmtId="184" fontId="0" fillId="0" borderId="25" xfId="16" applyNumberFormat="1" applyFont="1" applyBorder="1" applyAlignment="1" applyProtection="1">
      <alignment horizontal="center" vertical="center" wrapText="1"/>
      <protection locked="0"/>
    </xf>
    <xf numFmtId="0" fontId="13" fillId="0" borderId="6" xfId="16" applyFont="1" applyBorder="1" applyAlignment="1" applyProtection="1">
      <alignment horizontal="center" vertical="center"/>
      <protection/>
    </xf>
    <xf numFmtId="205" fontId="10" fillId="0" borderId="6" xfId="20" applyNumberFormat="1" applyFont="1" applyFill="1" applyBorder="1" applyAlignment="1" applyProtection="1">
      <alignment horizontal="center" vertical="center"/>
      <protection/>
    </xf>
    <xf numFmtId="0" fontId="0" fillId="0" borderId="20" xfId="16" applyFont="1" applyBorder="1" applyAlignment="1" applyProtection="1">
      <alignment horizontal="center" vertical="center"/>
      <protection/>
    </xf>
    <xf numFmtId="0" fontId="0" fillId="0" borderId="3" xfId="16" applyFont="1" applyBorder="1" applyAlignment="1" applyProtection="1">
      <alignment horizontal="center" vertical="center"/>
      <protection/>
    </xf>
    <xf numFmtId="0" fontId="0" fillId="0" borderId="26" xfId="16" applyFont="1" applyBorder="1" applyAlignment="1" applyProtection="1">
      <alignment horizontal="center" vertical="center"/>
      <protection/>
    </xf>
    <xf numFmtId="0" fontId="0" fillId="0" borderId="20" xfId="16" applyFont="1" applyBorder="1" applyAlignment="1" applyProtection="1">
      <alignment horizontal="center" vertical="center" wrapText="1"/>
      <protection/>
    </xf>
    <xf numFmtId="0" fontId="0" fillId="0" borderId="3" xfId="16" applyFont="1" applyBorder="1" applyAlignment="1" applyProtection="1">
      <alignment horizontal="center" vertical="center" wrapText="1"/>
      <protection/>
    </xf>
    <xf numFmtId="0" fontId="0" fillId="0" borderId="26" xfId="16" applyFont="1" applyBorder="1" applyAlignment="1" applyProtection="1">
      <alignment horizontal="center" vertical="center" wrapText="1"/>
      <protection/>
    </xf>
    <xf numFmtId="0" fontId="0" fillId="0" borderId="22" xfId="16" applyBorder="1" applyAlignment="1" applyProtection="1">
      <alignment horizontal="center" vertical="center" wrapText="1"/>
      <protection/>
    </xf>
    <xf numFmtId="0" fontId="0" fillId="0" borderId="27" xfId="16" applyBorder="1" applyAlignment="1" applyProtection="1">
      <alignment horizontal="center" vertical="center" wrapText="1"/>
      <protection/>
    </xf>
    <xf numFmtId="0" fontId="0" fillId="0" borderId="28" xfId="16" applyBorder="1" applyAlignment="1" applyProtection="1">
      <alignment horizontal="center" vertical="center" wrapText="1"/>
      <protection/>
    </xf>
    <xf numFmtId="184" fontId="0" fillId="0" borderId="12" xfId="20" applyNumberFormat="1" applyFont="1" applyFill="1" applyBorder="1" applyAlignment="1" applyProtection="1">
      <alignment horizontal="center" vertical="center"/>
      <protection/>
    </xf>
    <xf numFmtId="184" fontId="0" fillId="0" borderId="29" xfId="20" applyNumberFormat="1" applyFont="1" applyFill="1" applyBorder="1" applyAlignment="1" applyProtection="1">
      <alignment horizontal="center" vertical="center"/>
      <protection/>
    </xf>
    <xf numFmtId="177" fontId="0" fillId="0" borderId="30" xfId="20" applyNumberFormat="1" applyFont="1" applyFill="1" applyBorder="1" applyAlignment="1" applyProtection="1">
      <alignment horizontal="center" vertical="center"/>
      <protection/>
    </xf>
    <xf numFmtId="0" fontId="0" fillId="0" borderId="4" xfId="16" applyFont="1" applyBorder="1" applyAlignment="1" applyProtection="1">
      <alignment horizontal="center" vertical="center"/>
      <protection/>
    </xf>
    <xf numFmtId="177" fontId="0" fillId="0" borderId="4" xfId="20" applyNumberFormat="1" applyFont="1" applyFill="1" applyBorder="1" applyAlignment="1" applyProtection="1">
      <alignment horizontal="center" vertical="center"/>
      <protection/>
    </xf>
    <xf numFmtId="177" fontId="0" fillId="0" borderId="20" xfId="20" applyNumberFormat="1" applyFont="1" applyFill="1" applyBorder="1" applyAlignment="1" applyProtection="1">
      <alignment horizontal="center" vertical="center"/>
      <protection/>
    </xf>
    <xf numFmtId="177" fontId="0" fillId="0" borderId="3" xfId="20" applyNumberFormat="1" applyFont="1" applyFill="1" applyBorder="1" applyAlignment="1" applyProtection="1">
      <alignment horizontal="center" vertical="center"/>
      <protection/>
    </xf>
    <xf numFmtId="177" fontId="0" fillId="0" borderId="26" xfId="20" applyNumberFormat="1" applyFont="1" applyFill="1" applyBorder="1" applyAlignment="1" applyProtection="1">
      <alignment horizontal="center" vertical="center"/>
      <protection/>
    </xf>
    <xf numFmtId="0" fontId="0" fillId="0" borderId="11" xfId="16" applyFont="1" applyBorder="1" applyAlignment="1" applyProtection="1">
      <alignment horizontal="center" vertical="center"/>
      <protection/>
    </xf>
    <xf numFmtId="177" fontId="2" fillId="0" borderId="24" xfId="17" applyNumberFormat="1" applyFont="1" applyBorder="1" applyAlignment="1" applyProtection="1">
      <alignment horizontal="center" vertical="center"/>
      <protection/>
    </xf>
    <xf numFmtId="177" fontId="4" fillId="0" borderId="24" xfId="20" applyNumberFormat="1" applyFont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常规_peixunjiage_jisuanqi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ixun.cn/neixun/neixun_jiage.htm" TargetMode="External" /><Relationship Id="rId2" Type="http://schemas.openxmlformats.org/officeDocument/2006/relationships/hyperlink" Target="http://www.neixun.c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showGridLines="0" tabSelected="1" workbookViewId="0" topLeftCell="A1">
      <selection activeCell="R7" sqref="R7"/>
    </sheetView>
  </sheetViews>
  <sheetFormatPr defaultColWidth="9.00390625" defaultRowHeight="30" customHeight="1"/>
  <cols>
    <col min="1" max="1" width="1.25" style="1" customWidth="1"/>
    <col min="2" max="2" width="9.125" style="1" customWidth="1"/>
    <col min="3" max="6" width="8.625" style="2" customWidth="1"/>
    <col min="7" max="15" width="8.625" style="1" customWidth="1"/>
    <col min="16" max="16" width="10.625" style="1" customWidth="1"/>
    <col min="17" max="17" width="22.75390625" style="1" customWidth="1"/>
    <col min="18" max="18" width="14.625" style="1" customWidth="1"/>
    <col min="19" max="19" width="2.75390625" style="1" customWidth="1"/>
    <col min="20" max="20" width="11.00390625" style="1" hidden="1" customWidth="1"/>
    <col min="21" max="16384" width="9.00390625" style="1" customWidth="1"/>
  </cols>
  <sheetData>
    <row r="1" spans="6:12" ht="12" customHeight="1">
      <c r="F1" s="3"/>
      <c r="G1" s="4"/>
      <c r="H1" s="4"/>
      <c r="I1" s="4"/>
      <c r="J1" s="4"/>
      <c r="K1" s="5"/>
      <c r="L1" s="4"/>
    </row>
    <row r="2" spans="4:20" ht="29.25" customHeight="1">
      <c r="D2" s="6"/>
      <c r="E2" s="6"/>
      <c r="F2" s="43" t="s">
        <v>26</v>
      </c>
      <c r="G2" s="4"/>
      <c r="H2" s="4"/>
      <c r="I2" s="4"/>
      <c r="J2" s="4"/>
      <c r="K2" s="5"/>
      <c r="L2" s="4"/>
      <c r="P2" s="65" t="s">
        <v>29</v>
      </c>
      <c r="Q2" s="66">
        <f ca="1">TODAY()</f>
        <v>42365</v>
      </c>
      <c r="T2" s="67">
        <f ca="1">TODAY()</f>
        <v>42365</v>
      </c>
    </row>
    <row r="3" spans="2:18" ht="9.75" customHeight="1" thickBot="1">
      <c r="B3" s="7"/>
      <c r="C3" s="7"/>
      <c r="D3" s="7"/>
      <c r="E3" s="7"/>
      <c r="F3" s="8"/>
      <c r="G3" s="9"/>
      <c r="H3" s="9"/>
      <c r="I3" s="9"/>
      <c r="J3" s="9"/>
      <c r="K3" s="10"/>
      <c r="L3" s="9"/>
      <c r="M3" s="7"/>
      <c r="N3" s="7"/>
      <c r="O3" s="7"/>
      <c r="P3" s="7"/>
      <c r="Q3" s="7"/>
      <c r="R3" s="7"/>
    </row>
    <row r="4" spans="1:18" ht="30.75" customHeight="1" thickTop="1">
      <c r="A4" s="11"/>
      <c r="D4" s="12" t="s">
        <v>0</v>
      </c>
      <c r="E4" s="29"/>
      <c r="G4" s="68" t="s">
        <v>3</v>
      </c>
      <c r="H4" s="68"/>
      <c r="I4" s="68"/>
      <c r="J4" s="68"/>
      <c r="K4" s="93">
        <v>6000</v>
      </c>
      <c r="L4" s="93"/>
      <c r="M4" s="93"/>
      <c r="N4" s="69" t="s">
        <v>4</v>
      </c>
      <c r="O4" s="92" t="s">
        <v>1</v>
      </c>
      <c r="P4" s="92"/>
      <c r="Q4" s="92"/>
      <c r="R4" s="27"/>
    </row>
    <row r="5" spans="1:18" ht="22.5" customHeight="1">
      <c r="A5" s="11"/>
      <c r="B5" s="30"/>
      <c r="C5" s="31"/>
      <c r="D5" s="45" t="s">
        <v>6</v>
      </c>
      <c r="E5" s="37"/>
      <c r="F5" s="15" t="s">
        <v>7</v>
      </c>
      <c r="G5" s="16"/>
      <c r="H5" s="16"/>
      <c r="I5" s="16"/>
      <c r="J5" s="16"/>
      <c r="K5" s="16"/>
      <c r="L5" s="14">
        <v>0.2</v>
      </c>
      <c r="M5" s="16"/>
      <c r="N5" s="13"/>
      <c r="O5" s="45"/>
      <c r="P5" s="91" t="s">
        <v>8</v>
      </c>
      <c r="Q5" s="91"/>
      <c r="R5" s="34">
        <v>0.4</v>
      </c>
    </row>
    <row r="6" spans="1:18" ht="22.5" customHeight="1">
      <c r="A6" s="11"/>
      <c r="B6" s="36"/>
      <c r="C6" s="37"/>
      <c r="D6" s="13" t="s">
        <v>9</v>
      </c>
      <c r="F6" s="6" t="s">
        <v>21</v>
      </c>
      <c r="K6" s="19"/>
      <c r="L6" s="38">
        <v>0.1</v>
      </c>
      <c r="N6" s="19"/>
      <c r="O6" s="16"/>
      <c r="P6" s="91" t="s">
        <v>32</v>
      </c>
      <c r="Q6" s="91"/>
      <c r="R6" s="28">
        <v>0.2</v>
      </c>
    </row>
    <row r="7" spans="1:18" ht="22.5" customHeight="1">
      <c r="A7" s="11"/>
      <c r="B7" s="32"/>
      <c r="C7" s="33"/>
      <c r="D7" s="13" t="s">
        <v>10</v>
      </c>
      <c r="E7" s="37"/>
      <c r="F7" s="15" t="s">
        <v>11</v>
      </c>
      <c r="G7" s="16"/>
      <c r="H7" s="16"/>
      <c r="I7" s="16"/>
      <c r="J7" s="16"/>
      <c r="K7" s="16"/>
      <c r="L7" s="14">
        <v>0.02</v>
      </c>
      <c r="M7" s="16"/>
      <c r="N7" s="16"/>
      <c r="O7" s="74" t="s">
        <v>23</v>
      </c>
      <c r="P7" s="75"/>
      <c r="Q7" s="76"/>
      <c r="R7" s="35">
        <v>20</v>
      </c>
    </row>
    <row r="8" spans="1:18" ht="22.5" customHeight="1">
      <c r="A8" s="11"/>
      <c r="B8" s="36"/>
      <c r="C8" s="37"/>
      <c r="D8" s="46" t="s">
        <v>12</v>
      </c>
      <c r="E8" s="37"/>
      <c r="F8" s="15" t="s">
        <v>31</v>
      </c>
      <c r="G8" s="16"/>
      <c r="H8" s="16"/>
      <c r="I8" s="16"/>
      <c r="J8" s="16"/>
      <c r="K8" s="16"/>
      <c r="L8" s="56">
        <v>0.001</v>
      </c>
      <c r="M8" s="16"/>
      <c r="N8" s="16"/>
      <c r="O8" s="77" t="s">
        <v>22</v>
      </c>
      <c r="P8" s="78"/>
      <c r="Q8" s="79"/>
      <c r="R8" s="42">
        <f>Q2</f>
        <v>42365</v>
      </c>
    </row>
    <row r="9" spans="1:18" ht="22.5" customHeight="1">
      <c r="A9" s="11"/>
      <c r="B9" s="83" t="s">
        <v>13</v>
      </c>
      <c r="C9" s="84"/>
      <c r="D9" s="85" t="s">
        <v>14</v>
      </c>
      <c r="E9" s="85"/>
      <c r="F9" s="87" t="s">
        <v>15</v>
      </c>
      <c r="G9" s="87"/>
      <c r="H9" s="88" t="s">
        <v>28</v>
      </c>
      <c r="I9" s="89"/>
      <c r="J9" s="90"/>
      <c r="K9" s="88" t="s">
        <v>30</v>
      </c>
      <c r="L9" s="89"/>
      <c r="M9" s="90"/>
      <c r="N9" s="74" t="s">
        <v>2</v>
      </c>
      <c r="O9" s="74" t="s">
        <v>5</v>
      </c>
      <c r="P9" s="75"/>
      <c r="Q9" s="76"/>
      <c r="R9" s="64">
        <v>1</v>
      </c>
    </row>
    <row r="10" spans="1:18" ht="21" customHeight="1">
      <c r="A10" s="11"/>
      <c r="B10" s="40" t="s">
        <v>16</v>
      </c>
      <c r="C10" s="40" t="s">
        <v>17</v>
      </c>
      <c r="D10" s="17" t="s">
        <v>16</v>
      </c>
      <c r="E10" s="17" t="s">
        <v>17</v>
      </c>
      <c r="F10" s="17" t="s">
        <v>16</v>
      </c>
      <c r="G10" s="17" t="s">
        <v>17</v>
      </c>
      <c r="H10" s="17" t="s">
        <v>27</v>
      </c>
      <c r="I10" s="17" t="s">
        <v>16</v>
      </c>
      <c r="J10" s="55" t="s">
        <v>17</v>
      </c>
      <c r="K10" s="18" t="s">
        <v>27</v>
      </c>
      <c r="L10" s="18" t="s">
        <v>16</v>
      </c>
      <c r="M10" s="18" t="s">
        <v>17</v>
      </c>
      <c r="N10" s="86"/>
      <c r="O10" s="74" t="s">
        <v>24</v>
      </c>
      <c r="P10" s="75"/>
      <c r="Q10" s="76"/>
      <c r="R10" s="41">
        <v>1</v>
      </c>
    </row>
    <row r="11" spans="1:20" ht="21" customHeight="1">
      <c r="A11" s="11"/>
      <c r="B11" s="47">
        <f>IF(R11="","",IF(R$7="",0,IF($R$7&gt;9,(20-R$7)*K$4*L$7,10*K$4*L$7)))</f>
      </c>
      <c r="C11" s="47">
        <f aca="true" t="shared" si="0" ref="C11:C20">IF(R11="","",K$4-B11)</f>
      </c>
      <c r="D11" s="48">
        <f>IF(R11="","",0)</f>
      </c>
      <c r="E11" s="47">
        <f aca="true" t="shared" si="1" ref="E11:E20">IF(R11="","",C11-D11)</f>
      </c>
      <c r="F11" s="49">
        <f>IF(R11="","",IF(R$10="",0,IF(R$10&gt;=6,0.5*E11,E11*(R$10-1)*0.1)))</f>
      </c>
      <c r="G11" s="49">
        <f aca="true" t="shared" si="2" ref="G11:G20">IF(R11="","",E11-F11)</f>
      </c>
      <c r="H11" s="49">
        <f>IF(R11="","",IF(R$10&lt;2,"",IF(R$8="","",IF(T11&lt;0,"",(-60+DATEDIF(Q$2,R11,"d"))))))</f>
      </c>
      <c r="I11" s="49">
        <f>IF(R11="","",IF(H11="",0,IF(H11&lt;305,G11*H11*L$8,IF(H11&gt;=305,305*L$8*G11,H11*L$8*G11))))</f>
      </c>
      <c r="J11" s="49">
        <f>IF(R11="","",G11-I11)</f>
      </c>
      <c r="K11" s="49">
        <f>IF(R11="","",IF(R$8="",0,IF(T11&lt;0,T11,(-60+DATEDIF($R$8,R11,"d")))))</f>
      </c>
      <c r="L11" s="50">
        <f>IF(R11="","",IF(R$8="",0,IF(T11&lt;-30,"付款太迟",IF(T11&lt;0,0,IF(T11&lt;305,K11*L$8*R$9*J11,IF(T11=305,K11*L$8*R$9*J11,IF(T11&gt;305,305*L$8*R$9*J11)))))))</f>
      </c>
      <c r="M11" s="50">
        <f aca="true" t="shared" si="3" ref="M11:M21">IF(R11="","",J11-L11)</f>
      </c>
      <c r="N11" s="51">
        <f aca="true" t="shared" si="4" ref="N11:N20">IF(R11="","",M11)</f>
      </c>
      <c r="O11" s="77" t="s">
        <v>25</v>
      </c>
      <c r="P11" s="78"/>
      <c r="Q11" s="79"/>
      <c r="R11" s="70"/>
      <c r="T11" s="44">
        <f>R11-R$8-60</f>
        <v>-42425</v>
      </c>
    </row>
    <row r="12" spans="1:20" ht="21" customHeight="1">
      <c r="A12" s="11"/>
      <c r="B12" s="47">
        <f aca="true" t="shared" si="5" ref="B12:B20">IF(R12="","",IF(R$7="",0,IF($R$7&gt;9,(20-R$7)*K$4*L$7,10*K$4*L$7)))</f>
      </c>
      <c r="C12" s="47">
        <f t="shared" si="0"/>
      </c>
      <c r="D12" s="48">
        <f>IF(R12="","",C12*L5)</f>
      </c>
      <c r="E12" s="47">
        <f t="shared" si="1"/>
      </c>
      <c r="F12" s="49">
        <f aca="true" t="shared" si="6" ref="F12:F20">IF(R12="","",IF(R$10="",0,IF(R$10&gt;=6,0.5*E12,E12*(R$10-1)*0.1)))</f>
      </c>
      <c r="G12" s="49">
        <f t="shared" si="2"/>
      </c>
      <c r="H12" s="49">
        <f aca="true" t="shared" si="7" ref="H12:H20">IF(R12="","",IF(R$10&lt;2,"",IF(R$8="","",IF(T12&lt;0,"",(-60+DATEDIF(Q$2,R12,"d"))))))</f>
      </c>
      <c r="I12" s="49">
        <f aca="true" t="shared" si="8" ref="I12:I20">IF(R12="","",IF(H12="",0,IF(H12&lt;305,G12*H12*L$8,IF(H12&gt;=305,305*L$8*G12,H12*L$8*G12))))</f>
      </c>
      <c r="J12" s="49">
        <f aca="true" t="shared" si="9" ref="J12:J21">IF(R12="","",G12-I12)</f>
      </c>
      <c r="K12" s="49">
        <f aca="true" t="shared" si="10" ref="K12:K20">IF(R12="","",IF(R$8="",0,IF(T12&lt;0,T12,(-60+DATEDIF($R$8,R12,"d")))))</f>
      </c>
      <c r="L12" s="50">
        <f aca="true" t="shared" si="11" ref="L12:L21">IF(R12="","",IF(R$8="",0,IF(T12&lt;-30,"付款太迟",IF(T12&lt;0,0,IF(T12&lt;305,K12*L$8*R$9*J12,IF(T12=305,K12*L$8*R$9*J12,IF(T12&gt;305,305*L$8*R$9*J12)))))))</f>
      </c>
      <c r="M12" s="50">
        <f t="shared" si="3"/>
      </c>
      <c r="N12" s="51">
        <f t="shared" si="4"/>
      </c>
      <c r="O12" s="77">
        <f>IF(R11="","","如果不止一天，请继续在右侧填写日期")</f>
      </c>
      <c r="P12" s="78"/>
      <c r="Q12" s="79"/>
      <c r="R12" s="70"/>
      <c r="T12" s="44">
        <f aca="true" t="shared" si="12" ref="T12:T21">R12-R$8-60</f>
        <v>-42425</v>
      </c>
    </row>
    <row r="13" spans="1:20" ht="21" customHeight="1">
      <c r="A13" s="11"/>
      <c r="B13" s="47">
        <f t="shared" si="5"/>
      </c>
      <c r="C13" s="47">
        <f t="shared" si="0"/>
      </c>
      <c r="D13" s="48">
        <f>IF(R13="","",C13*R$5)</f>
      </c>
      <c r="E13" s="47">
        <f t="shared" si="1"/>
      </c>
      <c r="F13" s="49">
        <f t="shared" si="6"/>
      </c>
      <c r="G13" s="49">
        <f t="shared" si="2"/>
      </c>
      <c r="H13" s="49">
        <f t="shared" si="7"/>
      </c>
      <c r="I13" s="49">
        <f t="shared" si="8"/>
      </c>
      <c r="J13" s="49">
        <f t="shared" si="9"/>
      </c>
      <c r="K13" s="49">
        <f t="shared" si="10"/>
      </c>
      <c r="L13" s="50">
        <f t="shared" si="11"/>
      </c>
      <c r="M13" s="50">
        <f t="shared" si="3"/>
      </c>
      <c r="N13" s="51">
        <f t="shared" si="4"/>
      </c>
      <c r="O13" s="77">
        <f>IF(R12="","","如果不止两天，请继续在右侧填写日期")</f>
      </c>
      <c r="P13" s="78"/>
      <c r="Q13" s="79"/>
      <c r="R13" s="70"/>
      <c r="T13" s="44">
        <f t="shared" si="12"/>
        <v>-42425</v>
      </c>
    </row>
    <row r="14" spans="1:20" ht="21" customHeight="1">
      <c r="A14" s="11"/>
      <c r="B14" s="47">
        <f t="shared" si="5"/>
      </c>
      <c r="C14" s="47">
        <f t="shared" si="0"/>
      </c>
      <c r="D14" s="48">
        <f>IF(R14="","",C14*R$5)</f>
      </c>
      <c r="E14" s="47">
        <f t="shared" si="1"/>
      </c>
      <c r="F14" s="49">
        <f t="shared" si="6"/>
      </c>
      <c r="G14" s="49">
        <f t="shared" si="2"/>
      </c>
      <c r="H14" s="49">
        <f t="shared" si="7"/>
      </c>
      <c r="I14" s="49">
        <f t="shared" si="8"/>
      </c>
      <c r="J14" s="49">
        <f t="shared" si="9"/>
      </c>
      <c r="K14" s="49">
        <f t="shared" si="10"/>
      </c>
      <c r="L14" s="50">
        <f t="shared" si="11"/>
      </c>
      <c r="M14" s="50">
        <f t="shared" si="3"/>
      </c>
      <c r="N14" s="51">
        <f t="shared" si="4"/>
      </c>
      <c r="O14" s="77">
        <f>IF(R13="","","如果不止三天，请继续在右侧填写日期")</f>
      </c>
      <c r="P14" s="78"/>
      <c r="Q14" s="79"/>
      <c r="R14" s="70"/>
      <c r="T14" s="44">
        <f t="shared" si="12"/>
        <v>-42425</v>
      </c>
    </row>
    <row r="15" spans="1:20" ht="21" customHeight="1">
      <c r="A15" s="11"/>
      <c r="B15" s="47">
        <f t="shared" si="5"/>
      </c>
      <c r="C15" s="47">
        <f t="shared" si="0"/>
      </c>
      <c r="D15" s="48">
        <f aca="true" t="shared" si="13" ref="D15:D20">IF(R15="","",C15*R$5)</f>
      </c>
      <c r="E15" s="47">
        <f t="shared" si="1"/>
      </c>
      <c r="F15" s="49">
        <f t="shared" si="6"/>
      </c>
      <c r="G15" s="49">
        <f t="shared" si="2"/>
      </c>
      <c r="H15" s="49">
        <f t="shared" si="7"/>
      </c>
      <c r="I15" s="49">
        <f t="shared" si="8"/>
      </c>
      <c r="J15" s="49">
        <f t="shared" si="9"/>
      </c>
      <c r="K15" s="49">
        <f t="shared" si="10"/>
      </c>
      <c r="L15" s="50">
        <f t="shared" si="11"/>
      </c>
      <c r="M15" s="50">
        <f t="shared" si="3"/>
      </c>
      <c r="N15" s="51">
        <f t="shared" si="4"/>
      </c>
      <c r="O15" s="77">
        <f>IF(R14="","","如果不止四天，请继续在右侧填写日期")</f>
      </c>
      <c r="P15" s="78"/>
      <c r="Q15" s="79"/>
      <c r="R15" s="70"/>
      <c r="T15" s="44">
        <f t="shared" si="12"/>
        <v>-42425</v>
      </c>
    </row>
    <row r="16" spans="1:20" ht="21" customHeight="1">
      <c r="A16" s="11"/>
      <c r="B16" s="47">
        <f t="shared" si="5"/>
      </c>
      <c r="C16" s="47">
        <f t="shared" si="0"/>
      </c>
      <c r="D16" s="48">
        <f t="shared" si="13"/>
      </c>
      <c r="E16" s="47">
        <f t="shared" si="1"/>
      </c>
      <c r="F16" s="49">
        <f t="shared" si="6"/>
      </c>
      <c r="G16" s="49">
        <f t="shared" si="2"/>
      </c>
      <c r="H16" s="49">
        <f t="shared" si="7"/>
      </c>
      <c r="I16" s="49">
        <f t="shared" si="8"/>
      </c>
      <c r="J16" s="49">
        <f t="shared" si="9"/>
      </c>
      <c r="K16" s="49">
        <f t="shared" si="10"/>
      </c>
      <c r="L16" s="50">
        <f t="shared" si="11"/>
      </c>
      <c r="M16" s="50">
        <f t="shared" si="3"/>
      </c>
      <c r="N16" s="51">
        <f t="shared" si="4"/>
      </c>
      <c r="O16" s="77">
        <f>IF(R15="","","如果不止五天，请继续在右侧填写日期")</f>
      </c>
      <c r="P16" s="78"/>
      <c r="Q16" s="79"/>
      <c r="R16" s="70"/>
      <c r="T16" s="44">
        <f t="shared" si="12"/>
        <v>-42425</v>
      </c>
    </row>
    <row r="17" spans="1:20" ht="21" customHeight="1">
      <c r="A17" s="11"/>
      <c r="B17" s="47">
        <f t="shared" si="5"/>
      </c>
      <c r="C17" s="47">
        <f t="shared" si="0"/>
      </c>
      <c r="D17" s="48">
        <f t="shared" si="13"/>
      </c>
      <c r="E17" s="47">
        <f t="shared" si="1"/>
      </c>
      <c r="F17" s="49">
        <f t="shared" si="6"/>
      </c>
      <c r="G17" s="49">
        <f t="shared" si="2"/>
      </c>
      <c r="H17" s="49">
        <f t="shared" si="7"/>
      </c>
      <c r="I17" s="49">
        <f t="shared" si="8"/>
      </c>
      <c r="J17" s="49">
        <f t="shared" si="9"/>
      </c>
      <c r="K17" s="49">
        <f t="shared" si="10"/>
      </c>
      <c r="L17" s="50">
        <f t="shared" si="11"/>
      </c>
      <c r="M17" s="50">
        <f t="shared" si="3"/>
      </c>
      <c r="N17" s="51">
        <f t="shared" si="4"/>
      </c>
      <c r="O17" s="77">
        <f>IF(R16="","","如果不止六天，请继续在右侧填写日期")</f>
      </c>
      <c r="P17" s="78"/>
      <c r="Q17" s="79"/>
      <c r="R17" s="70"/>
      <c r="T17" s="44">
        <f t="shared" si="12"/>
        <v>-42425</v>
      </c>
    </row>
    <row r="18" spans="1:20" ht="21" customHeight="1">
      <c r="A18" s="11"/>
      <c r="B18" s="47">
        <f t="shared" si="5"/>
      </c>
      <c r="C18" s="47">
        <f t="shared" si="0"/>
      </c>
      <c r="D18" s="48">
        <f t="shared" si="13"/>
      </c>
      <c r="E18" s="47">
        <f t="shared" si="1"/>
      </c>
      <c r="F18" s="49">
        <f t="shared" si="6"/>
      </c>
      <c r="G18" s="49">
        <f t="shared" si="2"/>
      </c>
      <c r="H18" s="49">
        <f t="shared" si="7"/>
      </c>
      <c r="I18" s="49">
        <f t="shared" si="8"/>
      </c>
      <c r="J18" s="49">
        <f t="shared" si="9"/>
      </c>
      <c r="K18" s="49">
        <f t="shared" si="10"/>
      </c>
      <c r="L18" s="50">
        <f t="shared" si="11"/>
      </c>
      <c r="M18" s="50">
        <f t="shared" si="3"/>
      </c>
      <c r="N18" s="51">
        <f t="shared" si="4"/>
      </c>
      <c r="O18" s="77">
        <f>IF(R17="","","如果不止七天，请继续在右侧填写日期")</f>
      </c>
      <c r="P18" s="78"/>
      <c r="Q18" s="79"/>
      <c r="R18" s="70"/>
      <c r="T18" s="44">
        <f t="shared" si="12"/>
        <v>-42425</v>
      </c>
    </row>
    <row r="19" spans="1:20" ht="21" customHeight="1">
      <c r="A19" s="11"/>
      <c r="B19" s="47">
        <f t="shared" si="5"/>
      </c>
      <c r="C19" s="47">
        <f t="shared" si="0"/>
      </c>
      <c r="D19" s="48">
        <f t="shared" si="13"/>
      </c>
      <c r="E19" s="47">
        <f t="shared" si="1"/>
      </c>
      <c r="F19" s="49">
        <f t="shared" si="6"/>
      </c>
      <c r="G19" s="49">
        <f t="shared" si="2"/>
      </c>
      <c r="H19" s="49">
        <f t="shared" si="7"/>
      </c>
      <c r="I19" s="49">
        <f t="shared" si="8"/>
      </c>
      <c r="J19" s="49">
        <f t="shared" si="9"/>
      </c>
      <c r="K19" s="49">
        <f t="shared" si="10"/>
      </c>
      <c r="L19" s="50">
        <f t="shared" si="11"/>
      </c>
      <c r="M19" s="50">
        <f t="shared" si="3"/>
      </c>
      <c r="N19" s="51">
        <f t="shared" si="4"/>
      </c>
      <c r="O19" s="77">
        <f>IF(R18="","","如果不止八天，请继续在右侧填写日期")</f>
      </c>
      <c r="P19" s="78"/>
      <c r="Q19" s="79"/>
      <c r="R19" s="70"/>
      <c r="T19" s="44">
        <f t="shared" si="12"/>
        <v>-42425</v>
      </c>
    </row>
    <row r="20" spans="1:20" ht="21" customHeight="1">
      <c r="A20" s="11"/>
      <c r="B20" s="47">
        <f t="shared" si="5"/>
      </c>
      <c r="C20" s="47">
        <f t="shared" si="0"/>
      </c>
      <c r="D20" s="48">
        <f t="shared" si="13"/>
      </c>
      <c r="E20" s="47">
        <f t="shared" si="1"/>
      </c>
      <c r="F20" s="49">
        <f t="shared" si="6"/>
      </c>
      <c r="G20" s="49">
        <f t="shared" si="2"/>
      </c>
      <c r="H20" s="49">
        <f t="shared" si="7"/>
      </c>
      <c r="I20" s="49">
        <f t="shared" si="8"/>
      </c>
      <c r="J20" s="49">
        <f t="shared" si="9"/>
      </c>
      <c r="K20" s="49">
        <f t="shared" si="10"/>
      </c>
      <c r="L20" s="50">
        <f t="shared" si="11"/>
      </c>
      <c r="M20" s="50">
        <f t="shared" si="3"/>
      </c>
      <c r="N20" s="51">
        <f t="shared" si="4"/>
      </c>
      <c r="O20" s="77">
        <f>IF(R19="","","如果不止九天，请继续在右侧填写日期")</f>
      </c>
      <c r="P20" s="78"/>
      <c r="Q20" s="79"/>
      <c r="R20" s="70"/>
      <c r="T20" s="44">
        <f t="shared" si="12"/>
        <v>-42425</v>
      </c>
    </row>
    <row r="21" spans="1:20" ht="21" customHeight="1">
      <c r="A21" s="11"/>
      <c r="B21" s="47">
        <f>IF(R21="","",B20*R21)</f>
      </c>
      <c r="C21" s="47">
        <f>IF(R21="","",C20*R21)</f>
      </c>
      <c r="D21" s="48">
        <f>IF(R21="","",D20*$R$21)</f>
      </c>
      <c r="E21" s="48">
        <f>IF(D21="","",E20*$R$21)</f>
      </c>
      <c r="F21" s="48">
        <f>IF(E21="","",F20*$R$21)</f>
      </c>
      <c r="G21" s="48">
        <f>IF(F21="","",G20*$R$21)</f>
      </c>
      <c r="H21" s="47">
        <f>IF(R21="","",H20+R21)</f>
      </c>
      <c r="I21" s="49">
        <f>IF(R21="","",IF(R$10&lt;2,0,IF(H21&lt;0,0,IF(H21&lt;305,G21*H21*L$8,IF(H21&gt;=305,305*L$8*G21,H21*L$8*G21)))))</f>
      </c>
      <c r="J21" s="48">
        <f t="shared" si="9"/>
      </c>
      <c r="K21" s="47">
        <f>IF(R21="","",K20+R21)</f>
      </c>
      <c r="L21" s="50">
        <f t="shared" si="11"/>
      </c>
      <c r="M21" s="50">
        <f t="shared" si="3"/>
      </c>
      <c r="N21" s="52">
        <f>IF(M21="","",N20*$R$21)</f>
      </c>
      <c r="O21" s="77">
        <f>IF(R20="","","如果不止十天，请在右侧填写剩余天数")</f>
      </c>
      <c r="P21" s="78"/>
      <c r="Q21" s="79"/>
      <c r="R21" s="71"/>
      <c r="T21" s="44">
        <f t="shared" si="12"/>
        <v>-42425</v>
      </c>
    </row>
    <row r="22" spans="1:18" ht="21" customHeight="1" thickBot="1">
      <c r="A22" s="11"/>
      <c r="B22" s="53">
        <f>IF(R11="","",SUM(B11:B21))</f>
      </c>
      <c r="C22" s="53">
        <f>IF(R11="","",SUM(C11:C21))</f>
      </c>
      <c r="D22" s="53">
        <f>IF(R11="","",SUM(D11:D21))</f>
      </c>
      <c r="E22" s="53">
        <f>IF(R11="","",SUM(E11:E21))</f>
      </c>
      <c r="F22" s="53">
        <f>IF(R11="","",SUM(F11:F21))</f>
      </c>
      <c r="G22" s="53">
        <f>IF(R11="","",SUM(G11:G21))</f>
      </c>
      <c r="H22" s="53"/>
      <c r="I22" s="53">
        <f>IF(R11="","",SUM(I11:I21))</f>
      </c>
      <c r="J22" s="53">
        <f>IF(R11="","",SUM(J11:J21))</f>
      </c>
      <c r="K22" s="53"/>
      <c r="L22" s="53">
        <f>IF(R11="","",SUM(L11:L21))</f>
      </c>
      <c r="M22" s="53">
        <f>IF(R11="","",SUM(M11:M21))</f>
      </c>
      <c r="N22" s="54">
        <f>IF(R11="","",SUM(N11:N21))</f>
      </c>
      <c r="O22" s="80">
        <f>IF(R11="","","左侧数字为各项小计，右侧为培训天数")</f>
      </c>
      <c r="P22" s="81"/>
      <c r="Q22" s="82"/>
      <c r="R22" s="59">
        <f>IF(R11="","",COUNTA(R11:R20)+R21)</f>
      </c>
    </row>
    <row r="23" spans="1:18" ht="30.75" customHeight="1" thickBot="1" thickTop="1">
      <c r="A23" s="11"/>
      <c r="B23" s="60">
        <f>IF(R11="","","讲师费")</f>
      </c>
      <c r="C23" s="73">
        <f>IF(R11="","",N22)</f>
      </c>
      <c r="D23" s="73"/>
      <c r="E23" s="61">
        <f>IF(R11="","","元, 税后，不含客户应负担的交通食宿等费用。")</f>
      </c>
      <c r="F23" s="26"/>
      <c r="G23" s="20"/>
      <c r="H23" s="20"/>
      <c r="I23" s="57"/>
      <c r="J23" s="58"/>
      <c r="K23" s="62">
        <f>IF($R9=0%,"",IF(T11&lt;=0,"","预付款"))</f>
      </c>
      <c r="L23" s="62">
        <f>IF($R9=0%,"",IF(N22="","",IF(T11&lt;=0,"",R9*N22)))</f>
      </c>
      <c r="M23" s="62">
        <f>IF($R9=0%,"",IF(R11="","",IF(T11&lt;=0,"","元人民币。")))</f>
      </c>
      <c r="N23" s="72" t="str">
        <f>IF($R9=0%,"","付款还有：")</f>
        <v>付款还有：</v>
      </c>
      <c r="O23" s="72"/>
      <c r="P23" s="63">
        <f>IF(R9=0%,"",DATEDIF(T2,R8,"d"))</f>
        <v>0</v>
      </c>
      <c r="Q23" s="62" t="str">
        <f>IF($R9=0%,"",IF(P23&gt;7,"天。",IF(P23=0,"天。今天付款？来得及吗？","天，付款手续来得及吗？")))</f>
        <v>天。今天付款？来得及吗？</v>
      </c>
      <c r="R23" s="39" t="str">
        <f>IF($R9=0%,"",IF(P23&gt;5,"","来不及吧！"))</f>
        <v>来不及吧！</v>
      </c>
    </row>
    <row r="24" ht="25.5" customHeight="1" thickTop="1"/>
    <row r="25" spans="2:6" ht="19.5" customHeight="1">
      <c r="B25" s="21"/>
      <c r="C25" s="22"/>
      <c r="D25" s="22"/>
      <c r="E25" s="22"/>
      <c r="F25" s="22"/>
    </row>
    <row r="26" ht="19.5" customHeight="1"/>
    <row r="27" ht="19.5" customHeight="1"/>
    <row r="28" spans="17:18" ht="19.5" customHeight="1">
      <c r="Q28" s="23"/>
      <c r="R28" s="23"/>
    </row>
    <row r="29" ht="19.5" customHeight="1"/>
    <row r="30" spans="3:5" ht="19.5" customHeight="1">
      <c r="C30" s="24"/>
      <c r="D30" s="24"/>
      <c r="E30" s="24"/>
    </row>
    <row r="31" ht="19.5" customHeight="1"/>
    <row r="32" ht="19.5" customHeight="1"/>
    <row r="34" spans="2:6" ht="30" customHeight="1" hidden="1">
      <c r="B34" s="25" t="s">
        <v>18</v>
      </c>
      <c r="C34" s="25" t="s">
        <v>19</v>
      </c>
      <c r="D34" s="25"/>
      <c r="E34" s="25"/>
      <c r="F34" s="25"/>
    </row>
    <row r="35" ht="30" customHeight="1" hidden="1">
      <c r="B35" s="1" t="s">
        <v>20</v>
      </c>
    </row>
  </sheetData>
  <sheetProtection password="D044" sheet="1" objects="1" scenarios="1" selectLockedCells="1"/>
  <mergeCells count="28">
    <mergeCell ref="O15:Q15"/>
    <mergeCell ref="O16:Q16"/>
    <mergeCell ref="O7:Q7"/>
    <mergeCell ref="O8:Q8"/>
    <mergeCell ref="O13:Q13"/>
    <mergeCell ref="O14:Q14"/>
    <mergeCell ref="O9:Q9"/>
    <mergeCell ref="O11:Q11"/>
    <mergeCell ref="P5:Q5"/>
    <mergeCell ref="P6:Q6"/>
    <mergeCell ref="O4:Q4"/>
    <mergeCell ref="K4:M4"/>
    <mergeCell ref="B9:C9"/>
    <mergeCell ref="D9:E9"/>
    <mergeCell ref="N9:N10"/>
    <mergeCell ref="F9:G9"/>
    <mergeCell ref="K9:M9"/>
    <mergeCell ref="H9:J9"/>
    <mergeCell ref="N23:O23"/>
    <mergeCell ref="C23:D23"/>
    <mergeCell ref="O10:Q10"/>
    <mergeCell ref="O17:Q17"/>
    <mergeCell ref="O18:Q18"/>
    <mergeCell ref="O19:Q19"/>
    <mergeCell ref="O20:Q20"/>
    <mergeCell ref="O12:Q12"/>
    <mergeCell ref="O22:Q22"/>
    <mergeCell ref="O21:Q21"/>
  </mergeCells>
  <hyperlinks>
    <hyperlink ref="O4" r:id="rId1" display="返回培训－内训－企业内训价格"/>
    <hyperlink ref="D4" r:id="rId2" display="内训培训网首页"/>
  </hyperlink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5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培训价格计算器-计算内训价格－企业内训价格</dc:title>
  <dc:subject/>
  <dc:creator>Zhang</dc:creator>
  <cp:keywords>培训价格 企业培训价格 培训师价格 内训价格</cp:keywords>
  <dc:description/>
  <cp:lastModifiedBy>user</cp:lastModifiedBy>
  <cp:lastPrinted>2013-05-27T06:58:05Z</cp:lastPrinted>
  <dcterms:created xsi:type="dcterms:W3CDTF">2005-07-31T03:47:46Z</dcterms:created>
  <dcterms:modified xsi:type="dcterms:W3CDTF">2015-12-27T09:11:13Z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